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obolo" sheetId="1" r:id="rId1"/>
    <sheet name="calcoli" sheetId="2" state="hidden" r:id="rId2"/>
    <sheet name="Tariffe" sheetId="3" r:id="rId3"/>
    <sheet name="Tipo" sheetId="4" state="hidden" r:id="rId4"/>
    <sheet name="Servizio" sheetId="5" state="hidden" r:id="rId5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6" i="5" l="1"/>
  <c r="C6" i="5" s="1"/>
  <c r="D6" i="5" s="1"/>
  <c r="G6" i="2" s="1"/>
  <c r="D29" i="2" s="1"/>
  <c r="A5" i="5"/>
  <c r="C5" i="5" s="1"/>
  <c r="D5" i="5" s="1"/>
  <c r="G5" i="2" s="1"/>
  <c r="D26" i="2" s="1"/>
  <c r="E26" i="2" s="1"/>
  <c r="A4" i="5"/>
  <c r="C4" i="5" s="1"/>
  <c r="D4" i="5" s="1"/>
  <c r="G4" i="2" s="1"/>
  <c r="G22" i="2" s="1"/>
  <c r="A3" i="5"/>
  <c r="C3" i="5" s="1"/>
  <c r="D3" i="5" s="1"/>
  <c r="G3" i="2" s="1"/>
  <c r="F22" i="2" s="1"/>
  <c r="A2" i="5"/>
  <c r="C2" i="5" s="1"/>
  <c r="D2" i="5" s="1"/>
  <c r="G2" i="2" s="1"/>
  <c r="E22" i="2" s="1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C35" i="2"/>
  <c r="C34" i="2"/>
  <c r="C33" i="2"/>
  <c r="C37" i="2" s="1"/>
  <c r="B17" i="2"/>
  <c r="A17" i="2"/>
  <c r="C17" i="2" s="1"/>
  <c r="C16" i="2"/>
  <c r="K16" i="2" s="1"/>
  <c r="B16" i="2"/>
  <c r="A16" i="2"/>
  <c r="C15" i="2"/>
  <c r="K15" i="2" s="1"/>
  <c r="B15" i="2"/>
  <c r="A15" i="2"/>
  <c r="B14" i="2"/>
  <c r="A14" i="2"/>
  <c r="C14" i="2" s="1"/>
  <c r="B13" i="2"/>
  <c r="A13" i="2"/>
  <c r="B2" i="2"/>
  <c r="F11" i="1"/>
  <c r="C9" i="2" s="1"/>
  <c r="C13" i="2" l="1"/>
  <c r="J13" i="2" s="1"/>
  <c r="C10" i="2"/>
  <c r="C26" i="2" s="1"/>
  <c r="H26" i="2" s="1"/>
  <c r="B34" i="2" s="1"/>
  <c r="E31" i="1" s="1"/>
  <c r="K13" i="2"/>
  <c r="J14" i="2"/>
  <c r="K14" i="2"/>
  <c r="C29" i="2"/>
  <c r="H29" i="2" s="1"/>
  <c r="B35" i="2" s="1"/>
  <c r="E32" i="1" s="1"/>
  <c r="J17" i="2"/>
  <c r="K17" i="2"/>
  <c r="J15" i="2"/>
  <c r="J16" i="2"/>
  <c r="D16" i="2" l="1"/>
  <c r="D17" i="2"/>
  <c r="E17" i="2" s="1"/>
  <c r="D14" i="2"/>
  <c r="F14" i="2" s="1"/>
  <c r="D13" i="2"/>
  <c r="D15" i="2"/>
  <c r="E16" i="2"/>
  <c r="F16" i="2"/>
  <c r="E14" i="2"/>
  <c r="F15" i="2"/>
  <c r="E15" i="2"/>
  <c r="E13" i="2"/>
  <c r="F13" i="2" s="1"/>
  <c r="G17" i="2" l="1"/>
  <c r="F17" i="2"/>
  <c r="F20" i="2"/>
  <c r="G14" i="2"/>
  <c r="G15" i="2"/>
  <c r="G16" i="2"/>
  <c r="E20" i="2"/>
  <c r="G13" i="2"/>
  <c r="G20" i="2" l="1"/>
  <c r="G21" i="2" s="1"/>
  <c r="G23" i="2"/>
  <c r="D35" i="1"/>
  <c r="E21" i="2"/>
  <c r="H20" i="2"/>
  <c r="F21" i="2" s="1"/>
  <c r="E23" i="2" l="1"/>
  <c r="B35" i="1"/>
  <c r="C35" i="1"/>
  <c r="F23" i="2"/>
  <c r="E35" i="1" l="1"/>
  <c r="H23" i="2"/>
  <c r="B33" i="2" s="1"/>
  <c r="E30" i="1" l="1"/>
  <c r="B37" i="2"/>
  <c r="D37" i="2" s="1"/>
  <c r="D37" i="1" s="1"/>
  <c r="E37" i="1" s="1"/>
</calcChain>
</file>

<file path=xl/sharedStrings.xml><?xml version="1.0" encoding="utf-8"?>
<sst xmlns="http://schemas.openxmlformats.org/spreadsheetml/2006/main" count="141" uniqueCount="55">
  <si>
    <t>Calcolo dell'obolo di San Pietro</t>
  </si>
  <si>
    <t>(quanto il Paupisano regala alla Gesesa)</t>
  </si>
  <si>
    <t>Tipo Utenza</t>
  </si>
  <si>
    <t>Commerciali</t>
  </si>
  <si>
    <t>Lettura</t>
  </si>
  <si>
    <t>Da lettura</t>
  </si>
  <si>
    <t>a lettura</t>
  </si>
  <si>
    <t>Mc consumati</t>
  </si>
  <si>
    <t>Giorni di Fatturazione (fino a 5 periodi)</t>
  </si>
  <si>
    <t>Dal</t>
  </si>
  <si>
    <t>Al</t>
  </si>
  <si>
    <t>Dati bolletta</t>
  </si>
  <si>
    <t>Consumi totali fatturati</t>
  </si>
  <si>
    <t>Importi calcolati</t>
  </si>
  <si>
    <t>Quota fissa fatturata</t>
  </si>
  <si>
    <t>Fognatura fatturata</t>
  </si>
  <si>
    <r>
      <rPr>
        <sz val="10"/>
        <color rgb="FF800000"/>
        <rFont val="Arial"/>
        <family val="2"/>
      </rPr>
      <t>1</t>
    </r>
    <r>
      <rPr>
        <vertAlign val="superscript"/>
        <sz val="10"/>
        <color rgb="FF800000"/>
        <rFont val="Arial"/>
        <family val="2"/>
      </rPr>
      <t>a</t>
    </r>
    <r>
      <rPr>
        <sz val="10"/>
        <color rgb="FF800000"/>
        <rFont val="Arial"/>
        <family val="2"/>
      </rPr>
      <t xml:space="preserve"> fascia</t>
    </r>
  </si>
  <si>
    <r>
      <rPr>
        <sz val="10"/>
        <color rgb="FF800000"/>
        <rFont val="Arial"/>
        <family val="2"/>
      </rPr>
      <t>2</t>
    </r>
    <r>
      <rPr>
        <vertAlign val="superscript"/>
        <sz val="10"/>
        <color rgb="FF800000"/>
        <rFont val="Arial"/>
        <family val="2"/>
      </rPr>
      <t>a</t>
    </r>
    <r>
      <rPr>
        <sz val="10"/>
        <color rgb="FF800000"/>
        <rFont val="Arial"/>
        <family val="2"/>
      </rPr>
      <t xml:space="preserve"> Fascia</t>
    </r>
  </si>
  <si>
    <r>
      <rPr>
        <sz val="10"/>
        <color rgb="FF800000"/>
        <rFont val="Arial"/>
        <family val="2"/>
      </rPr>
      <t>3</t>
    </r>
    <r>
      <rPr>
        <vertAlign val="superscript"/>
        <sz val="10"/>
        <color rgb="FF800000"/>
        <rFont val="Arial"/>
        <family val="2"/>
      </rPr>
      <t>a</t>
    </r>
    <r>
      <rPr>
        <sz val="10"/>
        <color rgb="FF800000"/>
        <rFont val="Arial"/>
        <family val="2"/>
      </rPr>
      <t xml:space="preserve"> fascia</t>
    </r>
  </si>
  <si>
    <t>Totali</t>
  </si>
  <si>
    <t>mc ricalcolati</t>
  </si>
  <si>
    <t>Importo dell'obolo di San Pietro</t>
  </si>
  <si>
    <t>Fascia</t>
  </si>
  <si>
    <t>Importo</t>
  </si>
  <si>
    <t>Tipo Tariffa</t>
  </si>
  <si>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fascia</t>
    </r>
  </si>
  <si>
    <r>
      <rPr>
        <sz val="10"/>
        <rFont val="Arial"/>
        <family val="2"/>
      </rPr>
      <t>2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fascia</t>
    </r>
  </si>
  <si>
    <r>
      <rPr>
        <sz val="10"/>
        <rFont val="Arial"/>
        <family val="2"/>
      </rPr>
      <t>3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fascia</t>
    </r>
  </si>
  <si>
    <t>Quota fissa</t>
  </si>
  <si>
    <t>Fognatura</t>
  </si>
  <si>
    <t>Metri Cubi fatturati</t>
  </si>
  <si>
    <t>Giorni fatturati</t>
  </si>
  <si>
    <t>al</t>
  </si>
  <si>
    <t>giorni</t>
  </si>
  <si>
    <t>Consumo</t>
  </si>
  <si>
    <t>1a fascia</t>
  </si>
  <si>
    <t>Consumi fatturati</t>
  </si>
  <si>
    <t>Tariffa</t>
  </si>
  <si>
    <t>Totale consumi</t>
  </si>
  <si>
    <t>Giorni</t>
  </si>
  <si>
    <t>Qf/giorno</t>
  </si>
  <si>
    <t>mc</t>
  </si>
  <si>
    <t>Riepilogo</t>
  </si>
  <si>
    <t>Calcolati</t>
  </si>
  <si>
    <t>Fatturati</t>
  </si>
  <si>
    <t>Consumi</t>
  </si>
  <si>
    <t>Tipo</t>
  </si>
  <si>
    <t>importo</t>
  </si>
  <si>
    <t>Usi domestici</t>
  </si>
  <si>
    <t>Quota Fissa</t>
  </si>
  <si>
    <t>Casotti di Campagna</t>
  </si>
  <si>
    <t>Ristoranti Bar</t>
  </si>
  <si>
    <t>Panifici Lavanderie</t>
  </si>
  <si>
    <t>Usi domestici 4 fam</t>
  </si>
  <si>
    <t>Collegamento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</si>
</sst>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dd/mm/yy"/>
    <numFmt numFmtId="166" formatCode="0.000000"/>
    <numFmt numFmtId="167" formatCode="#,##0.000000"/>
  </numFmts>
  <fonts count="10">
    <font>
      <sz val="10"/>
      <name val="Arial"/>
      <family val="2"/>
    </font>
    <font>
      <sz val="10"/>
      <name val="FreeSans"/>
      <family val="2"/>
    </font>
    <font>
      <sz val="14"/>
      <name val="Arial"/>
      <family val="2"/>
    </font>
    <font>
      <sz val="12"/>
      <name val="Arial"/>
      <family val="2"/>
    </font>
    <font>
      <b/>
      <sz val="10"/>
      <color rgb="FF0000FF"/>
      <name val="Arial"/>
      <family val="2"/>
    </font>
    <font>
      <sz val="10"/>
      <color rgb="FF800000"/>
      <name val="Arial"/>
      <family val="2"/>
    </font>
    <font>
      <vertAlign val="superscript"/>
      <sz val="10"/>
      <color rgb="FF800000"/>
      <name val="Arial"/>
      <family val="2"/>
    </font>
    <font>
      <sz val="16"/>
      <color rgb="FF800000"/>
      <name val="Arial"/>
      <family val="2"/>
    </font>
    <font>
      <vertAlign val="superscript"/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>
      <alignment horizontal="center" textRotation="90"/>
    </xf>
  </cellStyleXfs>
  <cellXfs count="30">
    <xf numFmtId="0" fontId="0" fillId="0" borderId="0" xfId="0"/>
    <xf numFmtId="165" fontId="0" fillId="0" borderId="0" xfId="0" applyNumberFormat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0" fillId="0" borderId="0" xfId="0" applyNumberFormat="1"/>
    <xf numFmtId="0" fontId="0" fillId="0" borderId="0" xfId="0" applyFont="1" applyAlignment="1">
      <alignment horizontal="center"/>
    </xf>
    <xf numFmtId="0" fontId="0" fillId="3" borderId="0" xfId="0" applyFill="1" applyProtection="1">
      <protection locked="0"/>
    </xf>
    <xf numFmtId="0" fontId="0" fillId="0" borderId="0" xfId="0" applyProtection="1">
      <protection hidden="1"/>
    </xf>
    <xf numFmtId="165" fontId="0" fillId="3" borderId="0" xfId="0" applyNumberFormat="1" applyFill="1" applyProtection="1">
      <protection locked="0"/>
    </xf>
    <xf numFmtId="4" fontId="0" fillId="3" borderId="0" xfId="0" applyNumberFormat="1" applyFill="1" applyProtection="1">
      <protection locked="0"/>
    </xf>
    <xf numFmtId="4" fontId="5" fillId="3" borderId="0" xfId="0" applyNumberFormat="1" applyFont="1" applyFill="1" applyProtection="1">
      <protection hidden="1"/>
    </xf>
    <xf numFmtId="0" fontId="0" fillId="0" borderId="0" xfId="0" applyAlignment="1">
      <alignment horizontal="left" vertical="center"/>
    </xf>
    <xf numFmtId="0" fontId="5" fillId="3" borderId="0" xfId="0" applyFont="1" applyFill="1" applyAlignment="1">
      <alignment horizontal="center"/>
    </xf>
    <xf numFmtId="4" fontId="5" fillId="3" borderId="0" xfId="0" applyNumberFormat="1" applyFont="1" applyFill="1" applyAlignment="1" applyProtection="1">
      <alignment horizontal="center"/>
      <protection locked="0"/>
    </xf>
    <xf numFmtId="4" fontId="5" fillId="3" borderId="0" xfId="0" applyNumberFormat="1" applyFont="1" applyFill="1" applyAlignment="1" applyProtection="1">
      <alignment horizontal="center"/>
      <protection hidden="1"/>
    </xf>
    <xf numFmtId="3" fontId="5" fillId="3" borderId="0" xfId="0" applyNumberFormat="1" applyFont="1" applyFill="1" applyProtection="1">
      <protection hidden="1"/>
    </xf>
    <xf numFmtId="4" fontId="7" fillId="3" borderId="0" xfId="0" applyNumberFormat="1" applyFont="1" applyFill="1" applyProtection="1">
      <protection hidden="1"/>
    </xf>
    <xf numFmtId="0" fontId="0" fillId="4" borderId="0" xfId="0" applyFill="1"/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4" fontId="0" fillId="0" borderId="0" xfId="0" applyNumberFormat="1"/>
    <xf numFmtId="166" fontId="0" fillId="0" borderId="0" xfId="0" applyNumberFormat="1"/>
    <xf numFmtId="4" fontId="0" fillId="0" borderId="0" xfId="0" applyNumberFormat="1" applyProtection="1">
      <protection locked="0"/>
    </xf>
    <xf numFmtId="167" fontId="0" fillId="0" borderId="0" xfId="0" applyNumberFormat="1"/>
    <xf numFmtId="0" fontId="9" fillId="3" borderId="0" xfId="0" applyFont="1" applyFill="1" applyProtection="1">
      <protection hidden="1"/>
    </xf>
    <xf numFmtId="3" fontId="9" fillId="3" borderId="0" xfId="0" applyNumberFormat="1" applyFont="1" applyFill="1" applyProtection="1">
      <protection hidden="1"/>
    </xf>
  </cellXfs>
  <cellStyles count="2">
    <cellStyle name="Normale" xfId="0" builtinId="0"/>
    <cellStyle name="Testo descrit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475920</xdr:colOff>
      <xdr:row>2</xdr:row>
      <xdr:rowOff>114840</xdr:rowOff>
    </xdr:from>
    <xdr:to>
      <xdr:col>6</xdr:col>
      <xdr:colOff>649080</xdr:colOff>
      <xdr:row>5</xdr:row>
      <xdr:rowOff>176400</xdr:rowOff>
    </xdr:to>
    <xdr:sp macro="" textlink="">
      <xdr:nvSpPr>
        <xdr:cNvPr id="2" name="CustomShape 1"/>
        <xdr:cNvSpPr/>
      </xdr:nvSpPr>
      <xdr:spPr>
        <a:xfrm>
          <a:off x="3727080" y="525600"/>
          <a:ext cx="1891440" cy="632880"/>
        </a:xfrm>
        <a:prstGeom prst="wedgeRectCallout">
          <a:avLst>
            <a:gd name="adj1" fmla="val -63240"/>
            <a:gd name="adj2" fmla="val 83199"/>
          </a:avLst>
        </a:prstGeom>
        <a:solidFill>
          <a:srgbClr val="729FC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 anchor="ctr"/>
        <a:lstStyle/>
        <a:p>
          <a:pPr algn="ctr"/>
          <a:r>
            <a:rPr lang="it-IT" sz="12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Seleziona</a:t>
          </a:r>
        </a:p>
        <a:p>
          <a:pPr algn="ctr"/>
          <a:r>
            <a:rPr lang="it-IT" sz="12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Tipo utenza</a:t>
          </a:r>
        </a:p>
      </xdr:txBody>
    </xdr:sp>
    <xdr:clientData/>
  </xdr:twoCellAnchor>
  <xdr:twoCellAnchor editAs="absolute">
    <xdr:from>
      <xdr:col>1</xdr:col>
      <xdr:colOff>663840</xdr:colOff>
      <xdr:row>12</xdr:row>
      <xdr:rowOff>143640</xdr:rowOff>
    </xdr:from>
    <xdr:to>
      <xdr:col>3</xdr:col>
      <xdr:colOff>434520</xdr:colOff>
      <xdr:row>15</xdr:row>
      <xdr:rowOff>29160</xdr:rowOff>
    </xdr:to>
    <xdr:sp macro="" textlink="">
      <xdr:nvSpPr>
        <xdr:cNvPr id="3" name="CustomShape 1"/>
        <xdr:cNvSpPr/>
      </xdr:nvSpPr>
      <xdr:spPr>
        <a:xfrm>
          <a:off x="1476360" y="2315160"/>
          <a:ext cx="1396440" cy="373320"/>
        </a:xfrm>
        <a:prstGeom prst="wedgeRectCallout">
          <a:avLst>
            <a:gd name="adj1" fmla="val -6782"/>
            <a:gd name="adj2" fmla="val -116472"/>
          </a:avLst>
        </a:prstGeom>
        <a:solidFill>
          <a:srgbClr val="729FC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 anchor="ctr"/>
        <a:lstStyle/>
        <a:p>
          <a:pPr algn="ctr"/>
          <a:r>
            <a:rPr lang="it-IT" sz="12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Inserisci la lettura</a:t>
          </a:r>
        </a:p>
      </xdr:txBody>
    </xdr:sp>
    <xdr:clientData/>
  </xdr:twoCellAnchor>
  <xdr:twoCellAnchor editAs="absolute">
    <xdr:from>
      <xdr:col>2</xdr:col>
      <xdr:colOff>406440</xdr:colOff>
      <xdr:row>18</xdr:row>
      <xdr:rowOff>19440</xdr:rowOff>
    </xdr:from>
    <xdr:to>
      <xdr:col>4</xdr:col>
      <xdr:colOff>860400</xdr:colOff>
      <xdr:row>21</xdr:row>
      <xdr:rowOff>19440</xdr:rowOff>
    </xdr:to>
    <xdr:sp macro="" textlink="">
      <xdr:nvSpPr>
        <xdr:cNvPr id="4" name="CustomShape 1"/>
        <xdr:cNvSpPr/>
      </xdr:nvSpPr>
      <xdr:spPr>
        <a:xfrm>
          <a:off x="2031840" y="3166200"/>
          <a:ext cx="2079720" cy="487800"/>
        </a:xfrm>
        <a:prstGeom prst="wedgeRectCallout">
          <a:avLst>
            <a:gd name="adj1" fmla="val -64347"/>
            <a:gd name="adj2" fmla="val 89305"/>
          </a:avLst>
        </a:prstGeom>
        <a:solidFill>
          <a:srgbClr val="729FC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 anchor="ctr"/>
        <a:lstStyle/>
        <a:p>
          <a:pPr algn="ctr"/>
          <a:r>
            <a:rPr lang="it-IT" sz="12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Periodi fatturati</a:t>
          </a:r>
        </a:p>
      </xdr:txBody>
    </xdr:sp>
    <xdr:clientData/>
  </xdr:twoCellAnchor>
  <xdr:twoCellAnchor editAs="absolute">
    <xdr:from>
      <xdr:col>1</xdr:col>
      <xdr:colOff>595440</xdr:colOff>
      <xdr:row>23</xdr:row>
      <xdr:rowOff>95760</xdr:rowOff>
    </xdr:from>
    <xdr:to>
      <xdr:col>3</xdr:col>
      <xdr:colOff>603720</xdr:colOff>
      <xdr:row>26</xdr:row>
      <xdr:rowOff>19800</xdr:rowOff>
    </xdr:to>
    <xdr:sp macro="" textlink="">
      <xdr:nvSpPr>
        <xdr:cNvPr id="5" name="CustomShape 1"/>
        <xdr:cNvSpPr/>
      </xdr:nvSpPr>
      <xdr:spPr>
        <a:xfrm>
          <a:off x="1407960" y="4055400"/>
          <a:ext cx="1634040" cy="411840"/>
        </a:xfrm>
        <a:prstGeom prst="wedgeRectCallout">
          <a:avLst>
            <a:gd name="adj1" fmla="val -14935"/>
            <a:gd name="adj2" fmla="val 138208"/>
          </a:avLst>
        </a:prstGeom>
        <a:solidFill>
          <a:srgbClr val="729FC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 anchor="ctr"/>
        <a:lstStyle/>
        <a:p>
          <a:pPr algn="ctr"/>
          <a:r>
            <a:rPr lang="it-IT" sz="12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Importi fatturati</a:t>
          </a:r>
        </a:p>
      </xdr:txBody>
    </xdr:sp>
    <xdr:clientData/>
  </xdr:twoCellAnchor>
  <xdr:twoCellAnchor editAs="absolute">
    <xdr:from>
      <xdr:col>0</xdr:col>
      <xdr:colOff>554760</xdr:colOff>
      <xdr:row>39</xdr:row>
      <xdr:rowOff>57600</xdr:rowOff>
    </xdr:from>
    <xdr:to>
      <xdr:col>5</xdr:col>
      <xdr:colOff>717120</xdr:colOff>
      <xdr:row>48</xdr:row>
      <xdr:rowOff>111240</xdr:rowOff>
    </xdr:to>
    <xdr:sp macro="" textlink="">
      <xdr:nvSpPr>
        <xdr:cNvPr id="6" name="TextShape 1"/>
        <xdr:cNvSpPr txBox="1"/>
      </xdr:nvSpPr>
      <xdr:spPr>
        <a:xfrm>
          <a:off x="554760" y="6705720"/>
          <a:ext cx="4327920" cy="1516680"/>
        </a:xfrm>
        <a:prstGeom prst="rect">
          <a:avLst/>
        </a:prstGeom>
        <a:noFill/>
        <a:ln>
          <a:noFill/>
        </a:ln>
      </xdr:spPr>
      <xdr:txBody>
        <a:bodyPr lIns="0" tIns="0" rIns="0" bIns="0"/>
        <a:lstStyle/>
        <a:p>
          <a:r>
            <a:rPr lang="it-IT" sz="12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Questo foglio di calcolo serve unicamente a dimostrare quanto la Gesesa sovrafattura il costo dell'acqua diversificando i consumi durante il periodo di pagamento in quanto esegue i calcoli di consumo secondo una media giornaliera.</a:t>
          </a:r>
        </a:p>
        <a:p>
          <a:r>
            <a:rPr lang="it-IT" sz="12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Le tariffe applicate sono quelle rilevate dalla bolletta.</a:t>
          </a:r>
        </a:p>
        <a:p>
          <a:r>
            <a:rPr lang="it-IT" sz="12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L'importo in sovrapprezzo, anche se calcolato come obolo alle casse della Gesesa non può essere detratto come onere di liberalità.</a:t>
          </a:r>
        </a:p>
        <a:p>
          <a:endParaRPr lang="it-IT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endParaRPr lang="it-IT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zoomScaleNormal="100" workbookViewId="0">
      <selection activeCell="H16" sqref="H16"/>
    </sheetView>
  </sheetViews>
  <sheetFormatPr defaultRowHeight="12.75"/>
  <cols>
    <col min="1" max="4" width="11.5703125"/>
    <col min="5" max="5" width="13" customWidth="1"/>
    <col min="6" max="6" width="11.42578125" customWidth="1"/>
    <col min="7" max="7" width="13.85546875" customWidth="1"/>
    <col min="8" max="1025" width="11.5703125"/>
  </cols>
  <sheetData>
    <row r="1" spans="1:7" ht="18">
      <c r="A1" s="6" t="s">
        <v>0</v>
      </c>
      <c r="B1" s="6"/>
      <c r="C1" s="6"/>
      <c r="D1" s="6"/>
      <c r="E1" s="6"/>
      <c r="F1" s="6"/>
      <c r="G1" s="6"/>
    </row>
    <row r="2" spans="1:7" ht="15">
      <c r="A2" s="5" t="s">
        <v>1</v>
      </c>
      <c r="B2" s="5"/>
      <c r="C2" s="5"/>
      <c r="D2" s="5"/>
      <c r="E2" s="5"/>
      <c r="F2" s="5"/>
      <c r="G2" s="5"/>
    </row>
    <row r="3" spans="1:7" ht="15">
      <c r="A3" s="7"/>
      <c r="B3" s="8"/>
      <c r="C3" s="8"/>
    </row>
    <row r="4" spans="1:7" ht="15">
      <c r="A4" s="7"/>
      <c r="B4" s="8"/>
      <c r="C4" s="8"/>
    </row>
    <row r="5" spans="1:7" ht="15">
      <c r="A5" s="7"/>
      <c r="B5" s="8"/>
      <c r="C5" s="8"/>
    </row>
    <row r="6" spans="1:7" ht="15">
      <c r="A6" s="7"/>
      <c r="B6" s="8"/>
      <c r="C6" s="8"/>
    </row>
    <row r="7" spans="1:7">
      <c r="B7" s="8"/>
      <c r="C7" s="8"/>
    </row>
    <row r="8" spans="1:7">
      <c r="A8" t="s">
        <v>2</v>
      </c>
      <c r="B8" s="4" t="s">
        <v>48</v>
      </c>
      <c r="C8" s="4"/>
      <c r="D8" s="4"/>
    </row>
    <row r="10" spans="1:7">
      <c r="A10" s="3" t="s">
        <v>4</v>
      </c>
      <c r="B10" s="3"/>
      <c r="C10" s="3"/>
      <c r="D10" s="3"/>
      <c r="E10" s="3"/>
      <c r="F10" s="3"/>
    </row>
    <row r="11" spans="1:7">
      <c r="A11" s="9" t="s">
        <v>5</v>
      </c>
      <c r="B11" s="10">
        <v>1</v>
      </c>
      <c r="C11" s="9" t="s">
        <v>6</v>
      </c>
      <c r="D11" s="10">
        <v>101</v>
      </c>
      <c r="E11" s="9" t="s">
        <v>7</v>
      </c>
      <c r="F11" s="11">
        <f>+D11-B11</f>
        <v>100</v>
      </c>
    </row>
    <row r="12" spans="1:7">
      <c r="A12" s="9"/>
      <c r="B12" s="9"/>
      <c r="C12" s="9"/>
      <c r="D12" s="9"/>
      <c r="E12" s="9"/>
    </row>
    <row r="13" spans="1:7">
      <c r="A13" s="9"/>
      <c r="B13" s="9"/>
      <c r="C13" s="9"/>
      <c r="D13" s="9"/>
      <c r="E13" s="9"/>
    </row>
    <row r="14" spans="1:7">
      <c r="A14" s="9"/>
      <c r="B14" s="9"/>
      <c r="C14" s="9"/>
      <c r="D14" s="9"/>
      <c r="E14" s="9"/>
    </row>
    <row r="15" spans="1:7">
      <c r="A15" s="9"/>
      <c r="B15" s="9"/>
      <c r="C15" s="9"/>
      <c r="D15" s="9"/>
      <c r="E15" s="9"/>
    </row>
    <row r="16" spans="1:7">
      <c r="A16" s="9"/>
      <c r="C16" s="9"/>
      <c r="E16" s="9"/>
    </row>
    <row r="17" spans="1:6">
      <c r="A17" s="3" t="s">
        <v>8</v>
      </c>
      <c r="B17" s="3"/>
      <c r="C17" s="3"/>
    </row>
    <row r="18" spans="1:6">
      <c r="A18" s="9" t="s">
        <v>9</v>
      </c>
      <c r="B18" s="9" t="s">
        <v>10</v>
      </c>
    </row>
    <row r="19" spans="1:6">
      <c r="A19" s="12">
        <v>42737</v>
      </c>
      <c r="B19" s="12">
        <v>43049</v>
      </c>
    </row>
    <row r="20" spans="1:6">
      <c r="A20" s="12"/>
      <c r="B20" s="12"/>
    </row>
    <row r="21" spans="1:6">
      <c r="A21" s="12"/>
      <c r="B21" s="12"/>
    </row>
    <row r="22" spans="1:6">
      <c r="A22" s="12"/>
      <c r="B22" s="12"/>
    </row>
    <row r="23" spans="1:6">
      <c r="A23" s="12"/>
      <c r="B23" s="12"/>
    </row>
    <row r="29" spans="1:6">
      <c r="A29" t="s">
        <v>11</v>
      </c>
    </row>
    <row r="30" spans="1:6">
      <c r="A30" s="2" t="s">
        <v>12</v>
      </c>
      <c r="B30" s="2"/>
      <c r="C30" s="13">
        <v>206.71</v>
      </c>
      <c r="E30" s="14">
        <f>+calcoli!B33</f>
        <v>149.22999999999999</v>
      </c>
      <c r="F30" t="s">
        <v>13</v>
      </c>
    </row>
    <row r="31" spans="1:6">
      <c r="A31" s="2" t="s">
        <v>14</v>
      </c>
      <c r="B31" s="2"/>
      <c r="C31" s="13">
        <v>51.48</v>
      </c>
      <c r="E31" s="14">
        <f>+calcoli!B34</f>
        <v>41.76</v>
      </c>
    </row>
    <row r="32" spans="1:6">
      <c r="A32" s="2" t="s">
        <v>15</v>
      </c>
      <c r="B32" s="2"/>
      <c r="C32" s="13">
        <v>19.98</v>
      </c>
      <c r="E32" s="14">
        <f>+calcoli!B35</f>
        <v>16.93</v>
      </c>
    </row>
    <row r="33" spans="1:7">
      <c r="A33" s="15"/>
    </row>
    <row r="34" spans="1:7" ht="14.25">
      <c r="B34" s="16" t="s">
        <v>16</v>
      </c>
      <c r="C34" s="17" t="s">
        <v>17</v>
      </c>
      <c r="D34" s="16" t="s">
        <v>18</v>
      </c>
      <c r="E34" s="18" t="s">
        <v>19</v>
      </c>
    </row>
    <row r="35" spans="1:7">
      <c r="A35" s="15" t="s">
        <v>20</v>
      </c>
      <c r="B35" s="28">
        <f>+calcoli!E21</f>
        <v>93</v>
      </c>
      <c r="C35" s="29">
        <f>+calcoli!F21</f>
        <v>7</v>
      </c>
      <c r="D35" s="28">
        <f>+calcoli!G21</f>
        <v>0</v>
      </c>
      <c r="E35" s="19">
        <f>SUM(B35:D35)</f>
        <v>100</v>
      </c>
    </row>
    <row r="37" spans="1:7" ht="20.25">
      <c r="A37" t="s">
        <v>21</v>
      </c>
      <c r="D37" s="20">
        <f>IF(+calcoli!D37&gt;0,calcoli!D37,0)</f>
        <v>70.250000000000028</v>
      </c>
      <c r="E37" t="str">
        <f>IF(D37&gt;0,"oltre iva 10%","")</f>
        <v>oltre iva 10%</v>
      </c>
    </row>
    <row r="40" spans="1:7">
      <c r="A40" s="21"/>
      <c r="B40" s="21"/>
      <c r="C40" s="21"/>
      <c r="D40" s="21"/>
      <c r="E40" s="21"/>
      <c r="F40" s="21"/>
      <c r="G40" s="21"/>
    </row>
    <row r="41" spans="1:7">
      <c r="A41" s="21"/>
      <c r="B41" s="21"/>
      <c r="C41" s="21"/>
      <c r="D41" s="21"/>
      <c r="E41" s="21"/>
      <c r="F41" s="21"/>
      <c r="G41" s="21"/>
    </row>
    <row r="42" spans="1:7">
      <c r="A42" s="21"/>
      <c r="B42" s="21"/>
      <c r="C42" s="21"/>
      <c r="D42" s="21"/>
      <c r="E42" s="21"/>
      <c r="F42" s="21"/>
      <c r="G42" s="21"/>
    </row>
    <row r="43" spans="1:7">
      <c r="A43" s="21"/>
      <c r="B43" s="21"/>
      <c r="C43" s="21"/>
      <c r="D43" s="21"/>
      <c r="E43" s="21"/>
      <c r="F43" s="21"/>
      <c r="G43" s="21"/>
    </row>
    <row r="44" spans="1:7">
      <c r="A44" s="21"/>
      <c r="B44" s="21"/>
      <c r="C44" s="21"/>
      <c r="D44" s="21"/>
      <c r="E44" s="21"/>
      <c r="F44" s="21"/>
      <c r="G44" s="21"/>
    </row>
    <row r="45" spans="1:7">
      <c r="A45" s="21"/>
      <c r="B45" s="21"/>
      <c r="C45" s="21"/>
      <c r="D45" s="21"/>
      <c r="E45" s="21"/>
      <c r="F45" s="21"/>
      <c r="G45" s="21"/>
    </row>
    <row r="46" spans="1:7">
      <c r="A46" s="21"/>
      <c r="B46" s="21"/>
      <c r="C46" s="21"/>
      <c r="D46" s="21"/>
      <c r="E46" s="21"/>
      <c r="F46" s="21"/>
      <c r="G46" s="21"/>
    </row>
    <row r="47" spans="1:7">
      <c r="A47" s="21"/>
      <c r="B47" s="21"/>
      <c r="C47" s="21"/>
      <c r="D47" s="21"/>
      <c r="E47" s="21"/>
      <c r="F47" s="21"/>
      <c r="G47" s="21"/>
    </row>
    <row r="48" spans="1:7">
      <c r="A48" s="21"/>
      <c r="B48" s="21"/>
      <c r="C48" s="21"/>
      <c r="D48" s="21"/>
      <c r="E48" s="21"/>
      <c r="F48" s="21"/>
      <c r="G48" s="21"/>
    </row>
  </sheetData>
  <sheetProtection password="C08B" sheet="1" objects="1" scenarios="1"/>
  <mergeCells count="8">
    <mergeCell ref="A30:B30"/>
    <mergeCell ref="A31:B31"/>
    <mergeCell ref="A32:B32"/>
    <mergeCell ref="A1:G1"/>
    <mergeCell ref="A2:G2"/>
    <mergeCell ref="B8:D8"/>
    <mergeCell ref="A10:F10"/>
    <mergeCell ref="A17:C17"/>
  </mergeCells>
  <pageMargins left="0.78749999999999998" right="0.78749999999999998" top="1.0263888888888899" bottom="0.78749999999999998" header="0.78749999999999998" footer="0.51180555555555496"/>
  <pageSetup paperSize="9" orientation="portrait" useFirstPageNumber="1" horizontalDpi="300" verticalDpi="300" r:id="rId1"/>
  <headerFooter>
    <oddHeader>&amp;CObolo di San Pietro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showErrorMessage="1" errorTitle="Imposta non valida." error="Selezionare un valore dall'elenco.">
          <x14:formula1>
            <xm:f>Tipo!$A$2:$A$7</xm:f>
          </x14:formula1>
          <x14:formula2>
            <xm:f>0</xm:f>
          </x14:formula2>
          <xm:sqref>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7" zoomScaleNormal="100" workbookViewId="0">
      <selection activeCell="E21" sqref="E21"/>
    </sheetView>
  </sheetViews>
  <sheetFormatPr defaultRowHeight="12.75"/>
  <cols>
    <col min="1" max="5" width="11.5703125"/>
    <col min="6" max="6" width="11.42578125" customWidth="1"/>
    <col min="7" max="7" width="13.85546875" customWidth="1"/>
    <col min="8" max="1025" width="11.5703125"/>
  </cols>
  <sheetData>
    <row r="1" spans="1:12">
      <c r="B1" s="8"/>
      <c r="C1" s="8"/>
      <c r="E1" t="s">
        <v>22</v>
      </c>
      <c r="G1" t="s">
        <v>23</v>
      </c>
    </row>
    <row r="2" spans="1:12" ht="14.25">
      <c r="A2" t="s">
        <v>24</v>
      </c>
      <c r="B2" s="1" t="str">
        <f>+obolo!B8</f>
        <v>Usi domestici</v>
      </c>
      <c r="C2" s="1"/>
      <c r="D2" s="1"/>
      <c r="E2" t="s">
        <v>25</v>
      </c>
      <c r="G2">
        <f>+Servizio!D2</f>
        <v>1.3949480000000001</v>
      </c>
    </row>
    <row r="3" spans="1:12" ht="14.25">
      <c r="B3" s="8"/>
      <c r="C3" s="8"/>
      <c r="E3" t="s">
        <v>26</v>
      </c>
      <c r="G3">
        <f>+Servizio!D3</f>
        <v>2.7859120000000002</v>
      </c>
    </row>
    <row r="4" spans="1:12" ht="14.25">
      <c r="E4" t="s">
        <v>27</v>
      </c>
      <c r="G4">
        <f>+Servizio!D4</f>
        <v>6.4237950000000001</v>
      </c>
    </row>
    <row r="5" spans="1:12">
      <c r="E5" t="s">
        <v>28</v>
      </c>
      <c r="G5">
        <f>+Servizio!D5</f>
        <v>48.698880000000003</v>
      </c>
    </row>
    <row r="6" spans="1:12">
      <c r="E6" t="s">
        <v>29</v>
      </c>
      <c r="G6">
        <f>+Servizio!D6</f>
        <v>0.16933899999999999</v>
      </c>
    </row>
    <row r="9" spans="1:12">
      <c r="A9" t="s">
        <v>30</v>
      </c>
      <c r="C9">
        <f>+obolo!F11</f>
        <v>100</v>
      </c>
    </row>
    <row r="10" spans="1:12">
      <c r="A10" t="s">
        <v>31</v>
      </c>
      <c r="C10">
        <f>SUM(C13:C17)</f>
        <v>313</v>
      </c>
    </row>
    <row r="12" spans="1:12" ht="14.25">
      <c r="A12" t="s">
        <v>9</v>
      </c>
      <c r="B12" t="s">
        <v>32</v>
      </c>
      <c r="C12" t="s">
        <v>33</v>
      </c>
      <c r="D12" t="s">
        <v>34</v>
      </c>
      <c r="E12" t="s">
        <v>35</v>
      </c>
      <c r="F12" t="s">
        <v>26</v>
      </c>
      <c r="G12" t="s">
        <v>27</v>
      </c>
      <c r="J12" t="s">
        <v>35</v>
      </c>
      <c r="K12" t="s">
        <v>26</v>
      </c>
      <c r="L12" t="s">
        <v>27</v>
      </c>
    </row>
    <row r="13" spans="1:12">
      <c r="A13" s="22">
        <f>IF(+obolo!A19="","",obolo!A19)</f>
        <v>42737</v>
      </c>
      <c r="B13" s="22">
        <f>IF(+obolo!B19="","",obolo!B19)</f>
        <v>43049</v>
      </c>
      <c r="C13">
        <f>IF(A13="",0,+B13-A13+1)</f>
        <v>313</v>
      </c>
      <c r="D13">
        <f>IF(C13="","",ROUND(+$C$9/$C$10*C13,0))</f>
        <v>100</v>
      </c>
      <c r="E13">
        <f>IF(D13&lt;J13,D13,J13)</f>
        <v>93</v>
      </c>
      <c r="F13">
        <f>IF(D13&lt;=J13,0,IF(D13-E13&gt;K13,K13,D13-E13))</f>
        <v>7</v>
      </c>
      <c r="G13">
        <f>IF(D13&gt;SUM(E13:F13),D13-SUM(E13:F13),0)</f>
        <v>0</v>
      </c>
      <c r="J13">
        <f>ROUND(108/365*C13,0)</f>
        <v>93</v>
      </c>
      <c r="K13">
        <f>ROUND(108/365*C13,0)</f>
        <v>93</v>
      </c>
    </row>
    <row r="14" spans="1:12">
      <c r="A14" s="22" t="str">
        <f>IF(+obolo!A20="","",obolo!A20)</f>
        <v/>
      </c>
      <c r="B14" s="22" t="str">
        <f>IF(+obolo!B20="","",obolo!B20)</f>
        <v/>
      </c>
      <c r="C14">
        <f>IF(A14="",0,+B14-A14+1)</f>
        <v>0</v>
      </c>
      <c r="D14">
        <f>IF(C14="","",ROUND(+$C$9/$C$10*C14,0))</f>
        <v>0</v>
      </c>
      <c r="E14">
        <f>IF(D14&lt;J14,D14,J14)</f>
        <v>0</v>
      </c>
      <c r="F14">
        <f>IF(D14&lt;=J14,0,IF(D14-E14&gt;K14,K14,D14-E14))</f>
        <v>0</v>
      </c>
      <c r="G14">
        <f>IF(D14&gt;SUM(E14:F14),D14-SUM(E14:F14),0)</f>
        <v>0</v>
      </c>
      <c r="J14">
        <f>ROUND(108/365*C14,0)</f>
        <v>0</v>
      </c>
      <c r="K14">
        <f>ROUND(108/365*C14,0)</f>
        <v>0</v>
      </c>
    </row>
    <row r="15" spans="1:12">
      <c r="A15" s="22" t="str">
        <f>IF(+obolo!A21="","",obolo!A21)</f>
        <v/>
      </c>
      <c r="B15" s="22" t="str">
        <f>IF(+obolo!B21="","",obolo!B21)</f>
        <v/>
      </c>
      <c r="C15">
        <f>IF(A15="",0,+B15-A15+1)</f>
        <v>0</v>
      </c>
      <c r="D15">
        <f>IF(C15="","",ROUND(+$C$9/$C$10*C15,0))</f>
        <v>0</v>
      </c>
      <c r="E15">
        <f>IF(D15&lt;J15,D15,J15)</f>
        <v>0</v>
      </c>
      <c r="F15">
        <f>IF(D15&lt;=J15,0,IF(D15-E15&gt;K15,K15,D15-E15))</f>
        <v>0</v>
      </c>
      <c r="G15">
        <f>IF(D15&gt;SUM(E15:F15),D15-SUM(E15:F15),0)</f>
        <v>0</v>
      </c>
      <c r="J15">
        <f>ROUND(108/365*C15,0)</f>
        <v>0</v>
      </c>
      <c r="K15">
        <f>ROUND(108/365*C15,0)</f>
        <v>0</v>
      </c>
    </row>
    <row r="16" spans="1:12">
      <c r="A16" s="22" t="str">
        <f>IF(+obolo!A22="","",obolo!A22)</f>
        <v/>
      </c>
      <c r="B16" s="22" t="str">
        <f>IF(+obolo!B22="","",obolo!B22)</f>
        <v/>
      </c>
      <c r="C16">
        <f>IF(A16="",0,+B16-A16+1)</f>
        <v>0</v>
      </c>
      <c r="D16">
        <f>IF(C16="","",ROUND(+$C$9/$C$10*C16,0))</f>
        <v>0</v>
      </c>
      <c r="E16">
        <f>IF(D16&lt;J16,D16,J16)</f>
        <v>0</v>
      </c>
      <c r="F16">
        <f>IF(D16&lt;=J16,0,IF(D16-E16&gt;K16,K16,D16-E16))</f>
        <v>0</v>
      </c>
      <c r="G16">
        <f>IF(D16&gt;SUM(E16:F16),D16-SUM(E16:F16),0)</f>
        <v>0</v>
      </c>
      <c r="J16">
        <f>ROUND(108/365*C16,0)</f>
        <v>0</v>
      </c>
      <c r="K16">
        <f>ROUND(108/365*C16,0)</f>
        <v>0</v>
      </c>
    </row>
    <row r="17" spans="1:11">
      <c r="A17" s="22" t="str">
        <f>IF(+obolo!A23="","",obolo!A23)</f>
        <v/>
      </c>
      <c r="B17" s="22" t="str">
        <f>IF(+obolo!B23="","",obolo!B23)</f>
        <v/>
      </c>
      <c r="C17">
        <f>IF(A17="",0,+B17-A17+1)</f>
        <v>0</v>
      </c>
      <c r="D17">
        <f>IF(C17="","",ROUND(+$C$9/$C$10*C17,0))</f>
        <v>0</v>
      </c>
      <c r="E17">
        <f>IF(D17&lt;J17,D17,J17)</f>
        <v>0</v>
      </c>
      <c r="F17">
        <f>IF(D17&lt;=J17,0,IF(D17-E17&gt;K17,K17,D17-E17))</f>
        <v>0</v>
      </c>
      <c r="G17">
        <f>IF(D17&gt;SUM(E17:F17),D17-SUM(E17:F17),0)</f>
        <v>0</v>
      </c>
      <c r="J17">
        <f>ROUND(108/365*C17,0)</f>
        <v>0</v>
      </c>
      <c r="K17">
        <f>ROUND(108/365*C17,0)</f>
        <v>0</v>
      </c>
    </row>
    <row r="18" spans="1:11">
      <c r="A18" s="23"/>
      <c r="B18" s="23"/>
    </row>
    <row r="19" spans="1:11">
      <c r="A19" s="23"/>
      <c r="B19" s="23"/>
    </row>
    <row r="20" spans="1:11">
      <c r="A20" t="s">
        <v>19</v>
      </c>
      <c r="E20">
        <f>SUM(E13:E17)</f>
        <v>93</v>
      </c>
      <c r="F20">
        <f>SUM(F13:F17)</f>
        <v>7</v>
      </c>
      <c r="G20">
        <f>SUM(G13:G17)</f>
        <v>0</v>
      </c>
      <c r="H20">
        <f>C9-SUM(E20:G20)</f>
        <v>0</v>
      </c>
    </row>
    <row r="21" spans="1:11">
      <c r="A21" t="s">
        <v>36</v>
      </c>
      <c r="E21">
        <f>IF(E20=C9,E20+H20,E20)</f>
        <v>93</v>
      </c>
      <c r="F21">
        <f>IF(F20=0,0,IF(G20&gt;0,F20,F20+H20))</f>
        <v>7</v>
      </c>
      <c r="G21">
        <f>IF(G20&gt;0,G20+H20,0)</f>
        <v>0</v>
      </c>
    </row>
    <row r="22" spans="1:11">
      <c r="A22" t="s">
        <v>37</v>
      </c>
      <c r="E22">
        <f>+G2</f>
        <v>1.3949480000000001</v>
      </c>
      <c r="F22">
        <f>+G3</f>
        <v>2.7859120000000002</v>
      </c>
      <c r="G22">
        <f>+G4</f>
        <v>6.4237950000000001</v>
      </c>
    </row>
    <row r="23" spans="1:11">
      <c r="A23" t="s">
        <v>38</v>
      </c>
      <c r="E23" s="24">
        <f>ROUND(E21*E22,2)</f>
        <v>129.72999999999999</v>
      </c>
      <c r="F23" s="24">
        <f>ROUND(F21*F22,2)</f>
        <v>19.5</v>
      </c>
      <c r="G23" s="24">
        <f>ROUND(G21*G22,2)</f>
        <v>0</v>
      </c>
      <c r="H23">
        <f>SUM(E23:G23)</f>
        <v>149.22999999999999</v>
      </c>
    </row>
    <row r="25" spans="1:11">
      <c r="C25" t="s">
        <v>39</v>
      </c>
      <c r="D25" t="s">
        <v>23</v>
      </c>
      <c r="E25" t="s">
        <v>40</v>
      </c>
    </row>
    <row r="26" spans="1:11">
      <c r="A26" t="s">
        <v>28</v>
      </c>
      <c r="C26">
        <f>+C10</f>
        <v>313</v>
      </c>
      <c r="D26" s="25">
        <f>+G5</f>
        <v>48.698880000000003</v>
      </c>
      <c r="E26">
        <f>+D26/365</f>
        <v>0.13342158904109588</v>
      </c>
      <c r="H26" s="24">
        <f>ROUND(C26*E26,2)</f>
        <v>41.76</v>
      </c>
    </row>
    <row r="28" spans="1:11">
      <c r="C28" t="s">
        <v>41</v>
      </c>
      <c r="D28" t="s">
        <v>29</v>
      </c>
    </row>
    <row r="29" spans="1:11">
      <c r="A29" t="s">
        <v>29</v>
      </c>
      <c r="C29">
        <f>+C9</f>
        <v>100</v>
      </c>
      <c r="D29" s="25">
        <f>+G6</f>
        <v>0.16933899999999999</v>
      </c>
      <c r="H29">
        <f>ROUND(C29*D29,2)</f>
        <v>16.93</v>
      </c>
    </row>
    <row r="32" spans="1:11">
      <c r="A32" t="s">
        <v>42</v>
      </c>
      <c r="B32" t="s">
        <v>43</v>
      </c>
      <c r="C32" t="s">
        <v>44</v>
      </c>
    </row>
    <row r="33" spans="1:4">
      <c r="A33" t="s">
        <v>45</v>
      </c>
      <c r="B33" s="24">
        <f>+H23</f>
        <v>149.22999999999999</v>
      </c>
      <c r="C33" s="26">
        <f>+obolo!C30</f>
        <v>206.71</v>
      </c>
    </row>
    <row r="34" spans="1:4">
      <c r="A34" t="s">
        <v>28</v>
      </c>
      <c r="B34" s="24">
        <f>+H26</f>
        <v>41.76</v>
      </c>
      <c r="C34" s="26">
        <f>+obolo!C31</f>
        <v>51.48</v>
      </c>
    </row>
    <row r="35" spans="1:4">
      <c r="A35" t="s">
        <v>29</v>
      </c>
      <c r="B35" s="24">
        <f>+H29</f>
        <v>16.93</v>
      </c>
      <c r="C35" s="26">
        <f>+obolo!C32</f>
        <v>19.98</v>
      </c>
    </row>
    <row r="36" spans="1:4">
      <c r="B36" s="24"/>
      <c r="C36" s="24"/>
    </row>
    <row r="37" spans="1:4">
      <c r="A37" t="s">
        <v>19</v>
      </c>
      <c r="B37" s="24">
        <f>SUM(B33:B35)</f>
        <v>207.92</v>
      </c>
      <c r="C37" s="24">
        <f>SUM(C33:C35)</f>
        <v>278.17</v>
      </c>
      <c r="D37" s="24">
        <f>+C37-B37</f>
        <v>70.250000000000028</v>
      </c>
    </row>
  </sheetData>
  <mergeCells count="1">
    <mergeCell ref="B2:D2"/>
  </mergeCells>
  <pageMargins left="0.78749999999999998" right="0.78749999999999998" top="1.0263888888888899" bottom="0.78749999999999998" header="0.78749999999999998" footer="0.51180555555555496"/>
  <pageSetup paperSize="9" orientation="portrait" horizontalDpi="300" verticalDpi="300"/>
  <headerFooter>
    <oddHeader>&amp;CObolo di San Pietro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Normal="100" workbookViewId="0">
      <selection activeCell="D38" sqref="D38"/>
    </sheetView>
  </sheetViews>
  <sheetFormatPr defaultRowHeight="12.75"/>
  <cols>
    <col min="1" max="1" width="18.42578125" customWidth="1"/>
    <col min="2" max="2" width="11.5703125"/>
    <col min="3" max="3" width="26.140625" hidden="1" customWidth="1"/>
    <col min="4" max="1025" width="11.5703125"/>
  </cols>
  <sheetData>
    <row r="1" spans="1:5">
      <c r="A1" t="s">
        <v>37</v>
      </c>
      <c r="B1" t="s">
        <v>22</v>
      </c>
      <c r="C1" t="s">
        <v>46</v>
      </c>
      <c r="D1" t="s">
        <v>41</v>
      </c>
      <c r="E1" t="s">
        <v>47</v>
      </c>
    </row>
    <row r="2" spans="1:5" ht="14.25">
      <c r="A2" t="s">
        <v>48</v>
      </c>
      <c r="B2" t="s">
        <v>25</v>
      </c>
      <c r="C2" t="str">
        <f t="shared" ref="C2:C31" si="0">A2&amp;B2</f>
        <v>Usi domestici1a fascia</v>
      </c>
      <c r="D2">
        <v>108</v>
      </c>
      <c r="E2" s="27">
        <v>1.3949480000000001</v>
      </c>
    </row>
    <row r="3" spans="1:5" ht="14.25">
      <c r="A3" t="s">
        <v>48</v>
      </c>
      <c r="B3" t="s">
        <v>26</v>
      </c>
      <c r="C3" t="str">
        <f t="shared" si="0"/>
        <v>Usi domestici2a fascia</v>
      </c>
      <c r="D3">
        <v>108</v>
      </c>
      <c r="E3" s="27">
        <v>2.7859120000000002</v>
      </c>
    </row>
    <row r="4" spans="1:5" ht="14.25">
      <c r="A4" t="s">
        <v>48</v>
      </c>
      <c r="B4" t="s">
        <v>27</v>
      </c>
      <c r="C4" t="str">
        <f t="shared" si="0"/>
        <v>Usi domestici3a fascia</v>
      </c>
      <c r="E4" s="27">
        <v>6.4237950000000001</v>
      </c>
    </row>
    <row r="5" spans="1:5">
      <c r="A5" t="s">
        <v>48</v>
      </c>
      <c r="B5" t="s">
        <v>49</v>
      </c>
      <c r="C5" t="str">
        <f t="shared" si="0"/>
        <v>Usi domesticiQuota Fissa</v>
      </c>
      <c r="E5" s="27">
        <v>48.698880000000003</v>
      </c>
    </row>
    <row r="6" spans="1:5">
      <c r="A6" t="s">
        <v>48</v>
      </c>
      <c r="B6" t="s">
        <v>29</v>
      </c>
      <c r="C6" t="str">
        <f t="shared" si="0"/>
        <v>Usi domesticiFognatura</v>
      </c>
      <c r="E6" s="27">
        <v>0.16933899999999999</v>
      </c>
    </row>
    <row r="7" spans="1:5" ht="14.25">
      <c r="A7" t="s">
        <v>3</v>
      </c>
      <c r="B7" t="s">
        <v>25</v>
      </c>
      <c r="C7" t="str">
        <f t="shared" si="0"/>
        <v>Commerciali1a fascia</v>
      </c>
      <c r="D7">
        <v>180</v>
      </c>
      <c r="E7" s="27">
        <v>1.60894</v>
      </c>
    </row>
    <row r="8" spans="1:5" ht="14.25">
      <c r="A8" t="s">
        <v>3</v>
      </c>
      <c r="B8" t="s">
        <v>26</v>
      </c>
      <c r="C8" t="str">
        <f t="shared" si="0"/>
        <v>Commerciali2a fascia</v>
      </c>
      <c r="D8">
        <v>180</v>
      </c>
      <c r="E8" s="27">
        <v>2.7895911999999998</v>
      </c>
    </row>
    <row r="9" spans="1:5" ht="14.25">
      <c r="A9" t="s">
        <v>3</v>
      </c>
      <c r="B9" t="s">
        <v>27</v>
      </c>
      <c r="C9" t="str">
        <f t="shared" si="0"/>
        <v>Commerciali3a fascia</v>
      </c>
      <c r="E9" s="27">
        <v>6.4237950000000001</v>
      </c>
    </row>
    <row r="10" spans="1:5">
      <c r="A10" t="s">
        <v>3</v>
      </c>
      <c r="B10" t="s">
        <v>49</v>
      </c>
      <c r="C10" t="str">
        <f t="shared" si="0"/>
        <v>CommercialiQuota Fissa</v>
      </c>
      <c r="E10" s="27">
        <v>97.352999999999994</v>
      </c>
    </row>
    <row r="11" spans="1:5">
      <c r="A11" t="s">
        <v>3</v>
      </c>
      <c r="B11" t="s">
        <v>29</v>
      </c>
      <c r="C11" t="str">
        <f t="shared" si="0"/>
        <v>CommercialiFognatura</v>
      </c>
      <c r="E11" s="27">
        <v>0.16933899999999999</v>
      </c>
    </row>
    <row r="12" spans="1:5" ht="14.25">
      <c r="A12" t="s">
        <v>50</v>
      </c>
      <c r="B12" t="s">
        <v>25</v>
      </c>
      <c r="C12" t="str">
        <f t="shared" si="0"/>
        <v>Casotti di Campagna1a fascia</v>
      </c>
      <c r="D12">
        <v>108</v>
      </c>
      <c r="E12" s="27">
        <v>2.143939</v>
      </c>
    </row>
    <row r="13" spans="1:5" ht="14.25">
      <c r="A13" t="s">
        <v>50</v>
      </c>
      <c r="B13" t="s">
        <v>26</v>
      </c>
      <c r="C13" t="str">
        <f t="shared" si="0"/>
        <v>Casotti di Campagna2a fascia</v>
      </c>
      <c r="D13">
        <v>108</v>
      </c>
      <c r="E13" s="27">
        <v>2.7859120000000002</v>
      </c>
    </row>
    <row r="14" spans="1:5" ht="14.25">
      <c r="A14" t="s">
        <v>50</v>
      </c>
      <c r="B14" t="s">
        <v>27</v>
      </c>
      <c r="C14" t="str">
        <f t="shared" si="0"/>
        <v>Casotti di Campagna3a fascia</v>
      </c>
      <c r="E14" s="27">
        <v>16.053469</v>
      </c>
    </row>
    <row r="15" spans="1:5">
      <c r="A15" t="s">
        <v>50</v>
      </c>
      <c r="B15" t="s">
        <v>49</v>
      </c>
      <c r="C15" t="str">
        <f t="shared" si="0"/>
        <v>Casotti di CampagnaQuota Fissa</v>
      </c>
      <c r="E15" s="27">
        <v>97.352999999999994</v>
      </c>
    </row>
    <row r="16" spans="1:5">
      <c r="A16" t="s">
        <v>50</v>
      </c>
      <c r="B16" t="s">
        <v>29</v>
      </c>
      <c r="C16" t="str">
        <f t="shared" si="0"/>
        <v>Casotti di CampagnaFognatura</v>
      </c>
      <c r="E16" s="27">
        <v>0.16933899999999999</v>
      </c>
    </row>
    <row r="17" spans="1:5" ht="14.25">
      <c r="A17" t="s">
        <v>51</v>
      </c>
      <c r="B17" t="s">
        <v>25</v>
      </c>
      <c r="C17" t="str">
        <f t="shared" si="0"/>
        <v>Ristoranti Bar1a fascia</v>
      </c>
      <c r="D17">
        <v>108</v>
      </c>
      <c r="E17" s="27">
        <v>1.60894</v>
      </c>
    </row>
    <row r="18" spans="1:5" ht="14.25">
      <c r="A18" t="s">
        <v>51</v>
      </c>
      <c r="B18" t="s">
        <v>26</v>
      </c>
      <c r="C18" t="str">
        <f t="shared" si="0"/>
        <v>Ristoranti Bar2a fascia</v>
      </c>
      <c r="D18">
        <v>108</v>
      </c>
      <c r="E18" s="27">
        <v>2.7859120000000002</v>
      </c>
    </row>
    <row r="19" spans="1:5" ht="14.25">
      <c r="A19" t="s">
        <v>51</v>
      </c>
      <c r="B19" t="s">
        <v>27</v>
      </c>
      <c r="C19" t="str">
        <f t="shared" si="0"/>
        <v>Ristoranti Bar3a fascia</v>
      </c>
      <c r="E19" s="27">
        <v>6.4237950000000001</v>
      </c>
    </row>
    <row r="20" spans="1:5">
      <c r="A20" t="s">
        <v>51</v>
      </c>
      <c r="B20" t="s">
        <v>49</v>
      </c>
      <c r="C20" t="str">
        <f t="shared" si="0"/>
        <v>Ristoranti BarQuota Fissa</v>
      </c>
      <c r="E20" s="27">
        <v>145.87284</v>
      </c>
    </row>
    <row r="21" spans="1:5">
      <c r="A21" t="s">
        <v>51</v>
      </c>
      <c r="B21" t="s">
        <v>29</v>
      </c>
      <c r="C21" t="str">
        <f t="shared" si="0"/>
        <v>Ristoranti BarFognatura</v>
      </c>
      <c r="E21" s="27">
        <v>0.16933899999999999</v>
      </c>
    </row>
    <row r="22" spans="1:5" ht="14.25">
      <c r="A22" t="s">
        <v>52</v>
      </c>
      <c r="B22" t="s">
        <v>25</v>
      </c>
      <c r="C22" t="str">
        <f t="shared" si="0"/>
        <v>Panifici Lavanderie1a fascia</v>
      </c>
      <c r="D22">
        <v>540</v>
      </c>
      <c r="E22" s="27">
        <v>1.3949480000000001</v>
      </c>
    </row>
    <row r="23" spans="1:5" ht="14.25">
      <c r="A23" t="s">
        <v>52</v>
      </c>
      <c r="B23" t="s">
        <v>26</v>
      </c>
      <c r="C23" t="str">
        <f t="shared" si="0"/>
        <v>Panifici Lavanderie2a fascia</v>
      </c>
      <c r="D23">
        <v>540</v>
      </c>
      <c r="E23" s="27">
        <v>2.7859120000000002</v>
      </c>
    </row>
    <row r="24" spans="1:5" ht="14.25">
      <c r="A24" t="s">
        <v>52</v>
      </c>
      <c r="B24" t="s">
        <v>27</v>
      </c>
      <c r="C24" t="str">
        <f t="shared" si="0"/>
        <v>Panifici Lavanderie3a fascia</v>
      </c>
      <c r="E24" s="27">
        <v>6.4237950000000001</v>
      </c>
    </row>
    <row r="25" spans="1:5">
      <c r="A25" t="s">
        <v>52</v>
      </c>
      <c r="B25" t="s">
        <v>49</v>
      </c>
      <c r="C25" t="str">
        <f t="shared" si="0"/>
        <v>Panifici LavanderieQuota Fissa</v>
      </c>
      <c r="E25" s="27">
        <v>97.352999999999994</v>
      </c>
    </row>
    <row r="26" spans="1:5">
      <c r="A26" t="s">
        <v>52</v>
      </c>
      <c r="B26" t="s">
        <v>29</v>
      </c>
      <c r="C26" t="str">
        <f t="shared" si="0"/>
        <v>Panifici LavanderieFognatura</v>
      </c>
      <c r="E26" s="27">
        <v>0.16933899999999999</v>
      </c>
    </row>
    <row r="27" spans="1:5" ht="14.25">
      <c r="A27" t="s">
        <v>53</v>
      </c>
      <c r="B27" t="s">
        <v>25</v>
      </c>
      <c r="C27" t="str">
        <f t="shared" si="0"/>
        <v>Usi domestici 4 fam1a fascia</v>
      </c>
      <c r="D27">
        <v>180</v>
      </c>
      <c r="E27" s="27">
        <v>1.3949480000000001</v>
      </c>
    </row>
    <row r="28" spans="1:5" ht="14.25">
      <c r="A28" t="s">
        <v>53</v>
      </c>
      <c r="B28" t="s">
        <v>26</v>
      </c>
      <c r="C28" t="str">
        <f t="shared" si="0"/>
        <v>Usi domestici 4 fam2a fascia</v>
      </c>
      <c r="D28">
        <v>180</v>
      </c>
      <c r="E28" s="27">
        <v>2.7859120000000002</v>
      </c>
    </row>
    <row r="29" spans="1:5" ht="14.25">
      <c r="A29" t="s">
        <v>53</v>
      </c>
      <c r="B29" t="s">
        <v>27</v>
      </c>
      <c r="C29" t="str">
        <f t="shared" si="0"/>
        <v>Usi domestici 4 fam3a fascia</v>
      </c>
      <c r="E29" s="27">
        <v>6.4237950000000001</v>
      </c>
    </row>
    <row r="30" spans="1:5">
      <c r="A30" t="s">
        <v>53</v>
      </c>
      <c r="B30" t="s">
        <v>49</v>
      </c>
      <c r="C30" t="str">
        <f t="shared" si="0"/>
        <v>Usi domestici 4 famQuota Fissa</v>
      </c>
      <c r="E30" s="27">
        <v>48.698799999999999</v>
      </c>
    </row>
    <row r="31" spans="1:5">
      <c r="A31" t="s">
        <v>53</v>
      </c>
      <c r="B31" t="s">
        <v>29</v>
      </c>
      <c r="C31" t="str">
        <f t="shared" si="0"/>
        <v>Usi domestici 4 famFognatura</v>
      </c>
      <c r="E31" s="27">
        <v>0.16933899999999999</v>
      </c>
    </row>
  </sheetData>
  <sheetProtection password="C08B" sheet="1" objects="1" scenarios="1"/>
  <pageMargins left="0.78749999999999998" right="0.78749999999999998" top="1.0263888888888899" bottom="0.78749999999999998" header="0.78749999999999998" footer="0.51180555555555496"/>
  <pageSetup paperSize="9" orientation="portrait" horizontalDpi="300" verticalDpi="300"/>
  <headerFooter>
    <oddHeader>&amp;CObolo di San Pietro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zoomScaleNormal="100" workbookViewId="0">
      <selection activeCell="A8" sqref="A8"/>
    </sheetView>
  </sheetViews>
  <sheetFormatPr defaultRowHeight="12.75"/>
  <cols>
    <col min="1" max="1" width="18.42578125" customWidth="1"/>
    <col min="2" max="1025" width="11.5703125"/>
  </cols>
  <sheetData>
    <row r="1" spans="1:1">
      <c r="A1" t="s">
        <v>2</v>
      </c>
    </row>
    <row r="2" spans="1:1">
      <c r="A2" t="s">
        <v>48</v>
      </c>
    </row>
    <row r="3" spans="1:1">
      <c r="A3" t="s">
        <v>3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</sheetData>
  <pageMargins left="0.78749999999999998" right="0.78749999999999998" top="1.0263888888888899" bottom="0.78749999999999998" header="0.78749999999999998" footer="0.51180555555555496"/>
  <pageSetup paperSize="9" orientation="portrait" horizontalDpi="300" verticalDpi="300"/>
  <headerFooter>
    <oddHeader>&amp;CObolo di San Pietro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zoomScaleNormal="100" workbookViewId="0">
      <selection activeCell="A6" sqref="A6"/>
    </sheetView>
  </sheetViews>
  <sheetFormatPr defaultRowHeight="12.75"/>
  <cols>
    <col min="1" max="1" width="17.7109375" customWidth="1"/>
    <col min="2" max="2" width="11.42578125" customWidth="1"/>
    <col min="3" max="3" width="25" customWidth="1"/>
    <col min="4" max="1025" width="11.5703125"/>
  </cols>
  <sheetData>
    <row r="1" spans="1:4">
      <c r="A1" t="s">
        <v>46</v>
      </c>
      <c r="B1" t="s">
        <v>22</v>
      </c>
      <c r="C1" t="s">
        <v>54</v>
      </c>
      <c r="D1" t="s">
        <v>23</v>
      </c>
    </row>
    <row r="2" spans="1:4" ht="14.25">
      <c r="A2" t="str">
        <f>+obolo!B8</f>
        <v>Usi domestici</v>
      </c>
      <c r="B2" t="s">
        <v>25</v>
      </c>
      <c r="C2" t="str">
        <f>A2&amp;B2</f>
        <v>Usi domestici1a fascia</v>
      </c>
      <c r="D2">
        <f>VLOOKUP(C2,Tariffe!$C$2:$E$31,3,0)</f>
        <v>1.3949480000000001</v>
      </c>
    </row>
    <row r="3" spans="1:4" ht="14.25">
      <c r="A3" t="str">
        <f>+obolo!B8</f>
        <v>Usi domestici</v>
      </c>
      <c r="B3" t="s">
        <v>26</v>
      </c>
      <c r="C3" t="str">
        <f>A3&amp;B3</f>
        <v>Usi domestici2a fascia</v>
      </c>
      <c r="D3">
        <f>VLOOKUP(C3,Tariffe!$C$2:$E$31,3,0)</f>
        <v>2.7859120000000002</v>
      </c>
    </row>
    <row r="4" spans="1:4" ht="14.25">
      <c r="A4" t="str">
        <f>+obolo!B8</f>
        <v>Usi domestici</v>
      </c>
      <c r="B4" t="s">
        <v>27</v>
      </c>
      <c r="C4" t="str">
        <f>A4&amp;B4</f>
        <v>Usi domestici3a fascia</v>
      </c>
      <c r="D4">
        <f>VLOOKUP(C4,Tariffe!$C$2:$E$31,3,0)</f>
        <v>6.4237950000000001</v>
      </c>
    </row>
    <row r="5" spans="1:4">
      <c r="A5" t="str">
        <f>+obolo!B8</f>
        <v>Usi domestici</v>
      </c>
      <c r="B5" t="s">
        <v>49</v>
      </c>
      <c r="C5" t="str">
        <f>A5&amp;B5</f>
        <v>Usi domesticiQuota Fissa</v>
      </c>
      <c r="D5">
        <f>VLOOKUP(C5,Tariffe!$C$2:$E$31,3,0)</f>
        <v>48.698880000000003</v>
      </c>
    </row>
    <row r="6" spans="1:4">
      <c r="A6" t="str">
        <f>+obolo!B8</f>
        <v>Usi domestici</v>
      </c>
      <c r="B6" t="s">
        <v>29</v>
      </c>
      <c r="C6" t="str">
        <f>A6&amp;B6</f>
        <v>Usi domesticiFognatura</v>
      </c>
      <c r="D6">
        <f>VLOOKUP(C6,Tariffe!$C$2:$E$31,3,0)</f>
        <v>0.16933899999999999</v>
      </c>
    </row>
  </sheetData>
  <pageMargins left="0.78749999999999998" right="0.78749999999999998" top="1.0263888888888899" bottom="0.78749999999999998" header="0.78749999999999998" footer="0.51180555555555496"/>
  <pageSetup paperSize="9" orientation="portrait" horizontalDpi="300" verticalDpi="300"/>
  <headerFooter>
    <oddHeader>&amp;CObolo di San Pietro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217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obolo</vt:lpstr>
      <vt:lpstr>calcoli</vt:lpstr>
      <vt:lpstr>Tariffe</vt:lpstr>
      <vt:lpstr>Tipo</vt:lpstr>
      <vt:lpstr>Servizio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amministrazione</cp:lastModifiedBy>
  <cp:revision>25</cp:revision>
  <dcterms:created xsi:type="dcterms:W3CDTF">2017-11-11T14:58:20Z</dcterms:created>
  <dcterms:modified xsi:type="dcterms:W3CDTF">2017-11-13T08:09:29Z</dcterms:modified>
  <dc:language>it-IT</dc:language>
</cp:coreProperties>
</file>